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kty_Holý\2022\Práčata\Práčata 3\PD\I. etapa\D Dokumentace objektu\RD 54\"/>
    </mc:Choice>
  </mc:AlternateContent>
  <bookViews>
    <workbookView xWindow="-19320" yWindow="-3375" windowWidth="19440" windowHeight="15000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72" i="1"/>
  <c r="F49" i="1"/>
  <c r="F47" i="1"/>
  <c r="F43" i="1"/>
  <c r="F42" i="1"/>
  <c r="F36" i="1"/>
  <c r="F34" i="1"/>
  <c r="G34" i="1"/>
  <c r="F30" i="1"/>
  <c r="G30" i="1"/>
  <c r="F32" i="1"/>
  <c r="F28" i="1"/>
  <c r="F26" i="1"/>
  <c r="F24" i="1"/>
  <c r="F10" i="1"/>
  <c r="F51" i="1"/>
  <c r="F56" i="1"/>
  <c r="F57" i="1"/>
  <c r="F52" i="1"/>
  <c r="F54" i="1"/>
  <c r="F53" i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62" i="1" l="1"/>
  <c r="F14" i="1"/>
  <c r="F16" i="1"/>
  <c r="F31" i="1"/>
  <c r="F17" i="1" l="1"/>
  <c r="F18" i="1"/>
  <c r="F70" i="1" l="1"/>
  <c r="F69" i="1"/>
  <c r="F68" i="1"/>
  <c r="F50" i="1"/>
  <c r="F48" i="1"/>
  <c r="F44" i="1"/>
  <c r="F23" i="1"/>
  <c r="F66" i="1" s="1"/>
  <c r="F45" i="1" l="1"/>
  <c r="F35" i="1"/>
  <c r="F38" i="1"/>
  <c r="F46" i="1" s="1"/>
  <c r="F40" i="1"/>
  <c r="F39" i="1"/>
  <c r="F33" i="1"/>
  <c r="F63" i="1" l="1"/>
  <c r="F64" i="1" s="1"/>
  <c r="F60" i="1"/>
  <c r="F61" i="1" s="1"/>
  <c r="F41" i="1"/>
  <c r="F59" i="1" s="1"/>
  <c r="F65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<sst xmlns="http://schemas.openxmlformats.org/spreadsheetml/2006/main" count="232" uniqueCount="179">
  <si>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</si>
  <si>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</si>
  <si>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</si>
  <si>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</si>
  <si>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</si>
  <si>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</si>
  <si>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</si>
  <si>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</si>
  <si>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</si>
  <si>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</si>
  <si>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</si>
  <si>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</si>
  <si>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</si>
  <si>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</si>
  <si>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</si>
  <si>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</si>
  <si>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</si>
  <si>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</si>
  <si>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</si>
  <si>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</si>
  <si>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</si>
  <si>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</si>
  <si>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</si>
  <si>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</si>
  <si>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</si>
  <si>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</si>
  <si>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</si>
  <si>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</si>
  <si>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</si>
  <si>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</si>
  <si>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</si>
  <si>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</si>
  <si>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</si>
  <si>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</si>
  <si>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</si>
  <si>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</si>
  <si>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</si>
  <si>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</si>
  <si>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</si>
  <si>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</si>
  <si>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</si>
  <si>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</si>
  <si>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</si>
  <si>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</si>
  <si>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</si>
  <si>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</si>
  <si>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</si>
  <si>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</si>
  <si>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</si>
  <si>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</si>
  <si>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</si>
  <si>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</si>
  <si>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</si>
  <si>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</si>
  <si>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</si>
  <si>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</si>
  <si>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</si>
  <si>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</si>
  <si>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</si>
  <si>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</si>
  <si>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</si>
  <si>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</si>
  <si>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</si>
  <si>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</si>
  <si>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</si>
  <si>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</si>
  <si>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</si>
  <si>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</si>
  <si>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</si>
  <si>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</si>
  <si>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</si>
  <si>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</si>
  <si>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</si>
  <si>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</si>
  <si>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</si>
  <si>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</si>
  <si>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</si>
  <si>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</si>
  <si>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</si>
  <si>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</si>
  <si>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</si>
  <si>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</si>
  <si>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</si>
  <si>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</si>
  <si>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</si>
  <si>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</si>
  <si>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</si>
  <si>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</si>
  <si>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</si>
  <si>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</si>
  <si>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</si>
  <si>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</si>
  <si>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</si>
  <si>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</si>
  <si>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</si>
  <si>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</si>
  <si>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</si>
  <si>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</si>
  <si>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</si>
  <si>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</si>
  <si>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</si>
  <si>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</si>
  <si>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</si>
  <si>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</si>
  <si>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</si>
  <si>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</si>
  <si>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</si>
  <si>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</si>
  <si>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</si>
  <si>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Plocha střechy přístřešku za domem č. 54 - 2 x 4 m</t>
  </si>
  <si>
    <t>Demontáž stávající krytiny přístřešku.</t>
  </si>
  <si>
    <t>Opětovná montáž původní krytiny na přístřešek po dokončení stavby.</t>
  </si>
  <si>
    <t>V rámci zaměření lokality byli vytipováni 4 kusy nevhodných stromů k odstranění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</si>
  <si>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</si>
  <si>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</si>
  <si>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</si>
  <si>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</si>
  <si>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</si>
  <si>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</si>
  <si>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</si>
  <si>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</si>
  <si>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</si>
  <si>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</si>
  <si>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</si>
  <si>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</si>
  <si>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</si>
  <si>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</si>
  <si>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</si>
  <si>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</si>
  <si>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</si>
  <si>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</si>
  <si>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</si>
  <si>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</si>
  <si>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</si>
  <si>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</si>
  <si>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</si>
  <si>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</si>
  <si>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</si>
  <si>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</si>
  <si>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</si>
  <si>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</si>
  <si>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</si>
  <si>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</si>
  <si>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</si>
  <si>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</si>
  <si>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</si>
  <si>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</si>
  <si>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</si>
  <si>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</si>
  <si>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</si>
  <si>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</si>
  <si>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Oplocení bude v celkové délce 106 m, ze strojového pletiva s napínacími dráty, do 15° sklonu svahu, výšky 2 m.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</si>
  <si>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</si>
  <si>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</si>
  <si>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</si>
  <si>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</si>
  <si>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t>Délka plotu 16,5 m / os. vzd. sloupků 2 m + 1 kus; zaokrouhleno na celé kusy</t>
  </si>
  <si>
    <t>Délka plotu 16,5 m / os. vzd. vzpěr 8 m + 1 kus; zaokrouhleno na celé kusy</t>
  </si>
  <si>
    <t>Délka plotu 16,5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</si>
  <si>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</si>
  <si>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</si>
  <si>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</si>
  <si>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D.1.2.6-1 SOUPIS PRACÍ S VÝKAZEM VÝMĚR A SPECIFIKACÍ MATERIÁLU - RD 54</t>
  </si>
  <si>
    <t>I. etapa - ul. Práčata č. 54</t>
  </si>
  <si>
    <t>Dům č. 54 - nádvoří 8 x 5 m + přístup 1 x 12 m</t>
  </si>
  <si>
    <t>Pouze u domu č. 58</t>
  </si>
  <si>
    <t>Předpokládaná doba použití je 30 + 31 dní.</t>
  </si>
  <si>
    <t>40 % ze (součtová půdorys. pl. 72 m² x koef. sklonu 2.0 x koef. členitosti 1,3)</t>
  </si>
  <si>
    <t>50 % z (půdorys. pl. skal. svahu pro očištění 52 m² x koef. sklonu 2.0 x koef. členitosti 1,3) x mocnost 0,35 m</t>
  </si>
  <si>
    <t>Na základě odborného odhadu bude v kritických místech odtěženo 2,0 m³</t>
  </si>
  <si>
    <t>Dům č. 54 - dl. 10 m x prům. výška napadávky horniny 1,75 m x 1,75 m</t>
  </si>
  <si>
    <t>(Součet síťovaných půdorys. pl. 52 m²) x koef. sklonu 2.0 x koef. členitosti 1,3</t>
  </si>
  <si>
    <t>Obvod síťované pl. 34 m x koef. členitosti 1,3 + 20 % ztratné na prořezy, překryvy a zpět. ohnutí</t>
  </si>
  <si>
    <t>Celková dl. plotů (11 m) / osová vzd. sloupů 2 m + 2 ks krajní</t>
  </si>
  <si>
    <t>Celková dl. plotů (11 m) / 4 m každý druhý sloup + 2 ks krajní</t>
  </si>
  <si>
    <t>Celková dl. plotů (11 m) x šířka pásu pletiva 2,0 m</t>
  </si>
  <si>
    <t>Celková dl. plotů (11 m) x 5 ks lan</t>
  </si>
  <si>
    <r>
      <t>(Dům č. 54 - 7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 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</si>
  <si>
    <t>Dům č. 54 - 3 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</si>
</sst>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zoomScaleNormal="100" workbookViewId="0">
      <selection activeCell="F14" sqref="F14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8" t="s">
        <v>162</v>
      </c>
      <c r="E2" s="138"/>
      <c r="F2" s="138"/>
      <c r="G2" s="138"/>
      <c r="H2" s="139"/>
    </row>
    <row r="3" spans="2:8" ht="15" customHeight="1" x14ac:dyDescent="0.25">
      <c r="B3" s="134" t="s">
        <v>10</v>
      </c>
      <c r="C3" s="135"/>
      <c r="D3" s="146" t="s">
        <v>100</v>
      </c>
      <c r="E3" s="146"/>
      <c r="F3" s="146"/>
      <c r="G3" s="56"/>
      <c r="H3" s="57"/>
    </row>
    <row r="4" spans="2:8" ht="15" customHeight="1" x14ac:dyDescent="0.25">
      <c r="B4" s="58"/>
      <c r="C4" s="59" t="s">
        <v>34</v>
      </c>
      <c r="D4" s="60" t="s">
        <v>163</v>
      </c>
      <c r="E4" s="60"/>
      <c r="F4" s="60"/>
      <c r="G4" s="61"/>
      <c r="H4" s="62"/>
    </row>
    <row r="5" spans="2:8" ht="15" customHeight="1" thickBot="1" x14ac:dyDescent="0.3">
      <c r="B5" s="136" t="s">
        <v>12</v>
      </c>
      <c r="C5" s="137"/>
      <c r="D5" s="147" t="s">
        <v>101</v>
      </c>
      <c r="E5" s="147"/>
      <c r="F5" s="147"/>
      <c r="G5" s="63"/>
      <c r="H5" s="64"/>
    </row>
    <row r="6" spans="2:8" ht="12" customHeight="1" x14ac:dyDescent="0.25">
      <c r="B6" s="131" t="s">
        <v>14</v>
      </c>
      <c r="C6" s="128" t="s">
        <v>11</v>
      </c>
      <c r="D6" s="128" t="s">
        <v>0</v>
      </c>
      <c r="E6" s="128" t="s">
        <v>4</v>
      </c>
      <c r="F6" s="128" t="s">
        <v>15</v>
      </c>
      <c r="G6" s="140" t="s">
        <v>7</v>
      </c>
      <c r="H6" s="143" t="s">
        <v>3</v>
      </c>
    </row>
    <row r="7" spans="2:8" ht="12" customHeight="1" x14ac:dyDescent="0.25">
      <c r="B7" s="132"/>
      <c r="C7" s="129"/>
      <c r="D7" s="129"/>
      <c r="E7" s="129"/>
      <c r="F7" s="129"/>
      <c r="G7" s="141"/>
      <c r="H7" s="144"/>
    </row>
    <row r="8" spans="2:8" ht="12" customHeight="1" thickBot="1" x14ac:dyDescent="0.3">
      <c r="B8" s="133"/>
      <c r="C8" s="130"/>
      <c r="D8" s="130"/>
      <c r="E8" s="130"/>
      <c r="F8" s="130"/>
      <c r="G8" s="142"/>
      <c r="H8" s="145"/>
    </row>
    <row r="9" spans="2:8" s="4" customFormat="1" ht="15" customHeight="1" thickBot="1" x14ac:dyDescent="0.3">
      <c r="B9" s="10"/>
      <c r="C9" s="11"/>
      <c r="D9" s="126" t="s">
        <v>27</v>
      </c>
      <c r="E9" s="126"/>
      <c r="F9" s="126"/>
      <c r="G9" s="126"/>
      <c r="H9" s="12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8*5+12</f>
        <v>52</v>
      </c>
      <c r="G10" s="53" t="s">
        <v>164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0</v>
      </c>
      <c r="G11" s="74" t="s">
        <v>165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0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3</f>
        <v>3</v>
      </c>
      <c r="G13" s="74" t="s">
        <v>178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183</v>
      </c>
      <c r="G14" s="74" t="str">
        <f>"Pol. č. "&amp;B13&amp;" x (31 + 30 dní)"</f>
        <v>Pol. č. 4 x (31 + 30 dní)</v>
      </c>
      <c r="H14" s="9" t="s">
        <v>166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3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4.5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274.5</v>
      </c>
      <c r="G17" s="74" t="str">
        <f>"Pol. "&amp;B16&amp;" x (31 + 30 dní)"</f>
        <v>Pol. 7 x (31 + 30 dní)</v>
      </c>
      <c r="H17" s="9" t="s">
        <v>166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4.5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124</v>
      </c>
      <c r="E19" s="20" t="s">
        <v>9</v>
      </c>
      <c r="F19" s="40">
        <v>8</v>
      </c>
      <c r="G19" s="74" t="s">
        <v>109</v>
      </c>
      <c r="H19" s="9" t="s">
        <v>110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125</v>
      </c>
      <c r="E20" s="20" t="s">
        <v>9</v>
      </c>
      <c r="F20" s="31">
        <f>F19</f>
        <v>8</v>
      </c>
      <c r="G20" s="53" t="str">
        <f>"Pol. "&amp;B19</f>
        <v>Pol. 10</v>
      </c>
      <c r="H20" s="9" t="s">
        <v>111</v>
      </c>
    </row>
    <row r="21" spans="2:8" s="4" customFormat="1" ht="15" customHeight="1" thickBot="1" x14ac:dyDescent="0.3">
      <c r="B21" s="17"/>
      <c r="C21" s="12"/>
      <c r="D21" s="124" t="s">
        <v>53</v>
      </c>
      <c r="E21" s="124"/>
      <c r="F21" s="124"/>
      <c r="G21" s="124"/>
      <c r="H21" s="12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4</v>
      </c>
      <c r="G22" s="8" t="s">
        <v>112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3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CEILING((72*2*1.3)*0.4,1)</f>
        <v>75</v>
      </c>
      <c r="G24" s="74" t="s">
        <v>167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135</v>
      </c>
      <c r="D25" s="26" t="s">
        <v>136</v>
      </c>
      <c r="E25" s="33" t="s">
        <v>6</v>
      </c>
      <c r="F25" s="49">
        <f>ROUND((F24*12.5)/750,1)</f>
        <v>1.3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ROUND((52*2*1.3*0.5)*0.35,1)</f>
        <v>23.7</v>
      </c>
      <c r="G26" s="18" t="s">
        <v>168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169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126</v>
      </c>
      <c r="E28" s="81" t="s">
        <v>6</v>
      </c>
      <c r="F28" s="30">
        <f>ROUND(10*1.75^2/2,1)</f>
        <v>15.3</v>
      </c>
      <c r="G28" s="18" t="s">
        <v>170</v>
      </c>
      <c r="H28" s="9" t="s">
        <v>96</v>
      </c>
    </row>
    <row r="29" spans="2:8" s="5" customFormat="1" ht="15" customHeight="1" thickBot="1" x14ac:dyDescent="0.3">
      <c r="B29" s="19"/>
      <c r="C29" s="12"/>
      <c r="D29" s="124" t="s">
        <v>54</v>
      </c>
      <c r="E29" s="124"/>
      <c r="F29" s="124"/>
      <c r="G29" s="124"/>
      <c r="H29" s="12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CEILING((((34)*1.3/3))*1.1,1)+CEILING(F32/(3*3)*1.1,1)</f>
        <v>34</v>
      </c>
      <c r="G30" s="99" t="str">
        <f>"(Obvod síťované plochy 34 m x koef. členitosti 1,3 / os. vzd. prvků 3 m) + pol. č. "&amp;B32&amp;" / (rastr 3 x 3 m) + 10 % na prokopír. Terénu"</f>
        <v>(Obvod síťované plochy 34 m x koef. členitosti 1,3 / os. vzd. prvků 3 m) + pol. č. 21 / (rastr 3 x 3 m) + 10 % na prokopír. Terénu</v>
      </c>
      <c r="H30" s="85" t="s">
        <v>115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14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CEILING((52)*2*1.3,1)</f>
        <v>136</v>
      </c>
      <c r="G32" s="86" t="s">
        <v>171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117</v>
      </c>
      <c r="E33" s="20" t="s">
        <v>9</v>
      </c>
      <c r="F33" s="31">
        <f>CEILING(F32*1.2,1)</f>
        <v>164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116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CEILING((34)*1.3+(F32/3.1)*1.3,1)</f>
        <v>102</v>
      </c>
      <c r="G34" s="87" t="str">
        <f>"Obvod síťované pl. 34 m x koef. členitosti 1,3 + lano pro vzájemné spojení jednotlivých pásů sítě (pol. č. "&amp;B32&amp;" / koef. 3,1) x koef. členitosti 1,3"</f>
        <v>Obvod síťované pl. 34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113</v>
      </c>
      <c r="E35" s="37" t="s">
        <v>8</v>
      </c>
      <c r="F35" s="31">
        <f>CEILING((F32/3.1)*1.3*1.2,1)</f>
        <v>69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118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114</v>
      </c>
      <c r="E36" s="37" t="s">
        <v>8</v>
      </c>
      <c r="F36" s="31">
        <f>CEILING((34*1.3)*1.2,1)</f>
        <v>54</v>
      </c>
      <c r="G36" s="78" t="s">
        <v>172</v>
      </c>
      <c r="H36" s="52" t="s">
        <v>119</v>
      </c>
    </row>
    <row r="37" spans="2:8" s="6" customFormat="1" ht="15" customHeight="1" thickBot="1" x14ac:dyDescent="0.3">
      <c r="B37" s="19"/>
      <c r="C37" s="12"/>
      <c r="D37" s="124" t="s">
        <v>56</v>
      </c>
      <c r="E37" s="124"/>
      <c r="F37" s="124"/>
      <c r="G37" s="124"/>
      <c r="H37" s="12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5.5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8.8000000000000007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126</v>
      </c>
      <c r="E40" s="20" t="s">
        <v>6</v>
      </c>
      <c r="F40" s="69">
        <f>CEILING((F42+F44)*0.35*0.35*0.8,0.1)</f>
        <v>1.3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1.3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127</v>
      </c>
      <c r="E42" s="37" t="s">
        <v>1</v>
      </c>
      <c r="F42" s="69">
        <f>CEILING(((11)/2)+2,1)</f>
        <v>8</v>
      </c>
      <c r="G42" s="75" t="s">
        <v>173</v>
      </c>
      <c r="H42" s="76" t="s">
        <v>121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120</v>
      </c>
      <c r="E43" s="37" t="s">
        <v>1</v>
      </c>
      <c r="F43" s="69">
        <f>CEILING(((11)/4)+2,1)</f>
        <v>5</v>
      </c>
      <c r="G43" s="75" t="s">
        <v>174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5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7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122</v>
      </c>
      <c r="E46" s="37" t="s">
        <v>2</v>
      </c>
      <c r="F46" s="69">
        <f>CEILING(F38*0.2,0.1)</f>
        <v>1.1000000000000001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CEILING((11)*2,1)</f>
        <v>22</v>
      </c>
      <c r="G47" s="75" t="s">
        <v>175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27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123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CEILING((11)*5,1)</f>
        <v>55</v>
      </c>
      <c r="G49" s="75" t="s">
        <v>176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114</v>
      </c>
      <c r="E50" s="118" t="s">
        <v>8</v>
      </c>
      <c r="F50" s="40">
        <f>CEILING(F49*1.2,1)</f>
        <v>66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138</v>
      </c>
      <c r="E51" s="109" t="s">
        <v>6</v>
      </c>
      <c r="F51" s="122">
        <f>CEILING(F52*0.3*0.3*0.7,0.1)</f>
        <v>0.9</v>
      </c>
      <c r="G51" s="112" t="s">
        <v>155</v>
      </c>
      <c r="H51" s="113" t="s">
        <v>148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139</v>
      </c>
      <c r="E52" s="20" t="s">
        <v>1</v>
      </c>
      <c r="F52" s="31">
        <f>F53+F54</f>
        <v>14</v>
      </c>
      <c r="G52" s="8" t="s">
        <v>154</v>
      </c>
      <c r="H52" s="9" t="s">
        <v>149</v>
      </c>
    </row>
    <row r="53" spans="2:8" s="6" customFormat="1" ht="27.95" customHeight="1" x14ac:dyDescent="0.25">
      <c r="B53" s="46">
        <v>41</v>
      </c>
      <c r="C53" s="20" t="s">
        <v>140</v>
      </c>
      <c r="D53" s="21" t="s">
        <v>141</v>
      </c>
      <c r="E53" s="20" t="s">
        <v>1</v>
      </c>
      <c r="F53" s="31">
        <f>CEILING(((F55)/2)+1,1)</f>
        <v>10</v>
      </c>
      <c r="G53" s="8" t="s">
        <v>156</v>
      </c>
      <c r="H53" s="9" t="s">
        <v>161</v>
      </c>
    </row>
    <row r="54" spans="2:8" s="6" customFormat="1" ht="27.95" customHeight="1" x14ac:dyDescent="0.25">
      <c r="B54" s="46">
        <v>42</v>
      </c>
      <c r="C54" s="20" t="s">
        <v>142</v>
      </c>
      <c r="D54" s="65" t="s">
        <v>143</v>
      </c>
      <c r="E54" s="20" t="s">
        <v>1</v>
      </c>
      <c r="F54" s="31">
        <f>CEILING((F55)/8+1,1)</f>
        <v>4</v>
      </c>
      <c r="G54" s="8" t="s">
        <v>157</v>
      </c>
      <c r="H54" s="9" t="s">
        <v>150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144</v>
      </c>
      <c r="E55" s="20" t="s">
        <v>8</v>
      </c>
      <c r="F55" s="31">
        <v>16.5</v>
      </c>
      <c r="G55" s="8" t="s">
        <v>158</v>
      </c>
      <c r="H55" s="114" t="s">
        <v>151</v>
      </c>
    </row>
    <row r="56" spans="2:8" s="6" customFormat="1" ht="27.95" customHeight="1" x14ac:dyDescent="0.25">
      <c r="B56" s="46">
        <v>44</v>
      </c>
      <c r="C56" s="20" t="s">
        <v>145</v>
      </c>
      <c r="D56" s="65" t="s">
        <v>146</v>
      </c>
      <c r="E56" s="20" t="s">
        <v>9</v>
      </c>
      <c r="F56" s="31">
        <f>CEILING(F55*2*1.2,1)</f>
        <v>40</v>
      </c>
      <c r="G56" s="8" t="s">
        <v>159</v>
      </c>
      <c r="H56" s="9" t="s">
        <v>152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147</v>
      </c>
      <c r="E57" s="110" t="s">
        <v>8</v>
      </c>
      <c r="F57" s="107">
        <f>CEILING(F55*3*1.2,1)</f>
        <v>60</v>
      </c>
      <c r="G57" s="123" t="s">
        <v>160</v>
      </c>
      <c r="H57" s="115" t="s">
        <v>153</v>
      </c>
    </row>
    <row r="58" spans="2:8" ht="15" customHeight="1" thickBot="1" x14ac:dyDescent="0.3">
      <c r="B58" s="84"/>
      <c r="C58" s="11"/>
      <c r="D58" s="126" t="s">
        <v>68</v>
      </c>
      <c r="E58" s="126"/>
      <c r="F58" s="126"/>
      <c r="G58" s="126"/>
      <c r="H58" s="12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4.0199999999999996</v>
      </c>
      <c r="G59" s="91" t="s">
        <v>133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128</v>
      </c>
      <c r="E60" s="20" t="s">
        <v>6</v>
      </c>
      <c r="F60" s="30">
        <f>ROUND((F26+F27+F28+F40)*1.15,1)</f>
        <v>48.6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129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132</v>
      </c>
      <c r="E61" s="20" t="s">
        <v>6</v>
      </c>
      <c r="F61" s="30">
        <f>F60</f>
        <v>48.6</v>
      </c>
      <c r="G61" s="94" t="str">
        <f>"Pol. č. "&amp;B60</f>
        <v>Pol. č. 47</v>
      </c>
      <c r="H61" s="77" t="s">
        <v>131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76.47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82.94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1078.22</v>
      </c>
      <c r="G64" s="75" t="str">
        <f>"Příplatek za dalších 13 km vzdálenosti: pol. č. "&amp;B63&amp;" x 13 km"</f>
        <v>Příplatek za dalších 13 km vzdálenosti: pol. č. 50 x 13 km</v>
      </c>
      <c r="H64" s="76" t="s">
        <v>130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82.94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134</v>
      </c>
      <c r="E66" s="27" t="s">
        <v>33</v>
      </c>
      <c r="F66" s="29">
        <f>ROUND((((PI()*(0.15^2))*6.5*F22)+((PI()*(0.15^2))*0.5*F23))*0.75+F25,2)</f>
        <v>2.76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24" t="s">
        <v>5</v>
      </c>
      <c r="E67" s="124"/>
      <c r="F67" s="124"/>
      <c r="G67" s="124"/>
      <c r="H67" s="12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137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7+52</f>
        <v>59</v>
      </c>
      <c r="G72" s="92" t="s">
        <v>177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  <mergeCell ref="D67:H67"/>
    <mergeCell ref="D9:H9"/>
    <mergeCell ref="C6:C8"/>
    <mergeCell ref="D29:H29"/>
    <mergeCell ref="D37:H37"/>
    <mergeCell ref="D21:H21"/>
    <mergeCell ref="D58:H5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Ing. Ondřej Holý</cp:lastModifiedBy>
  <cp:lastPrinted>2022-06-20T22:52:42Z</cp:lastPrinted>
  <dcterms:created xsi:type="dcterms:W3CDTF">2010-01-10T18:54:55Z</dcterms:created>
  <dcterms:modified xsi:type="dcterms:W3CDTF">2022-07-04T08:43:29Z</dcterms:modified>
</cp:coreProperties>
</file>